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40" windowWidth="24540" windowHeight="11190" activeTab="1"/>
  </bookViews>
  <sheets>
    <sheet name="Sheet1" sheetId="1" r:id="rId1"/>
    <sheet name="Sheet3" sheetId="3" r:id="rId2"/>
  </sheets>
  <definedNames>
    <definedName name="solver_adj" localSheetId="0" hidden="1">Sheet1!$R$1:$R$2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Sheet1!$S$2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-12.36</definedName>
  </definedNames>
  <calcPr calcId="125725"/>
</workbook>
</file>

<file path=xl/calcChain.xml><?xml version="1.0" encoding="utf-8"?>
<calcChain xmlns="http://schemas.openxmlformats.org/spreadsheetml/2006/main">
  <c r="U4" i="1"/>
  <c r="T34"/>
  <c r="T33"/>
  <c r="T32"/>
  <c r="T10"/>
  <c r="T8"/>
  <c r="T6"/>
  <c r="T4"/>
  <c r="R5"/>
  <c r="R6"/>
  <c r="S6" s="1"/>
  <c r="R7"/>
  <c r="R8"/>
  <c r="S8" s="1"/>
  <c r="R9"/>
  <c r="R10"/>
  <c r="S10" s="1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S32" s="1"/>
  <c r="R33"/>
  <c r="S33" s="1"/>
  <c r="R34"/>
  <c r="S34" s="1"/>
  <c r="R35"/>
  <c r="R36"/>
  <c r="R4"/>
  <c r="S4" s="1"/>
  <c r="O44"/>
  <c r="S2" l="1"/>
  <c r="AB5" l="1"/>
  <c r="AB6"/>
  <c r="AB10"/>
  <c r="AB4"/>
  <c r="X15"/>
  <c r="Z15"/>
  <c r="AA13"/>
  <c r="AB13" s="1"/>
  <c r="X14"/>
  <c r="Z14" s="1"/>
  <c r="AG13"/>
  <c r="AG12"/>
  <c r="AA14" l="1"/>
  <c r="O10" l="1"/>
  <c r="O9"/>
  <c r="U9" s="1"/>
  <c r="O8"/>
  <c r="U8" s="1"/>
  <c r="O7"/>
  <c r="U7" s="1"/>
  <c r="O6"/>
  <c r="U6" s="1"/>
  <c r="O5"/>
  <c r="U5" s="1"/>
  <c r="AH12"/>
  <c r="AJ4"/>
  <c r="AJ3"/>
  <c r="M22"/>
  <c r="M23" s="1"/>
  <c r="M24" s="1"/>
  <c r="M25" s="1"/>
  <c r="M26" s="1"/>
  <c r="M27" s="1"/>
  <c r="M28" s="1"/>
  <c r="M29" s="1"/>
  <c r="M30" s="1"/>
  <c r="M31" s="1"/>
  <c r="M32" s="1"/>
  <c r="M21"/>
  <c r="M18"/>
  <c r="M17" s="1"/>
  <c r="M16" s="1"/>
  <c r="M15" s="1"/>
  <c r="M14" s="1"/>
  <c r="M13" s="1"/>
  <c r="M12" s="1"/>
  <c r="M11" s="1"/>
  <c r="M10" s="1"/>
  <c r="M19"/>
  <c r="L2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19"/>
  <c r="L18" s="1"/>
  <c r="L17" s="1"/>
  <c r="L16" s="1"/>
  <c r="L15" s="1"/>
  <c r="L14" s="1"/>
  <c r="L13" s="1"/>
  <c r="L12" s="1"/>
  <c r="L11" s="1"/>
  <c r="L10" s="1"/>
  <c r="L9" s="1"/>
  <c r="L8" s="1"/>
  <c r="L7" s="1"/>
  <c r="L6" s="1"/>
  <c r="L5" s="1"/>
  <c r="L4" s="1"/>
  <c r="O11" l="1"/>
  <c r="U11" s="1"/>
  <c r="U10"/>
  <c r="M33"/>
  <c r="Y7"/>
  <c r="M9"/>
  <c r="M8" s="1"/>
  <c r="Y10"/>
  <c r="O13"/>
  <c r="U13" s="1"/>
  <c r="O17"/>
  <c r="U17" s="1"/>
  <c r="O21"/>
  <c r="U21" s="1"/>
  <c r="O25"/>
  <c r="U25" s="1"/>
  <c r="O29"/>
  <c r="U29" s="1"/>
  <c r="O33"/>
  <c r="O12"/>
  <c r="U12" s="1"/>
  <c r="O16"/>
  <c r="U16" s="1"/>
  <c r="O20"/>
  <c r="U20" s="1"/>
  <c r="O24"/>
  <c r="U24" s="1"/>
  <c r="O28"/>
  <c r="U28" s="1"/>
  <c r="O32"/>
  <c r="O36"/>
  <c r="U36" s="1"/>
  <c r="O15"/>
  <c r="U15" s="1"/>
  <c r="O19"/>
  <c r="U19" s="1"/>
  <c r="O23"/>
  <c r="U23" s="1"/>
  <c r="O27"/>
  <c r="U27" s="1"/>
  <c r="O31"/>
  <c r="U31" s="1"/>
  <c r="O35"/>
  <c r="U35" s="1"/>
  <c r="O14"/>
  <c r="U14" s="1"/>
  <c r="O18"/>
  <c r="U18" s="1"/>
  <c r="O22"/>
  <c r="U22" s="1"/>
  <c r="O26"/>
  <c r="U26" s="1"/>
  <c r="O30"/>
  <c r="U30" s="1"/>
  <c r="O34"/>
  <c r="AA7" l="1"/>
  <c r="AB7" s="1"/>
  <c r="U32"/>
  <c r="AA8"/>
  <c r="AB8" s="1"/>
  <c r="U33"/>
  <c r="AA9"/>
  <c r="AB9" s="1"/>
  <c r="U34"/>
  <c r="M7"/>
  <c r="M6" s="1"/>
  <c r="Y6"/>
  <c r="M34"/>
  <c r="Y8"/>
  <c r="M35" l="1"/>
  <c r="M36" s="1"/>
  <c r="Y9"/>
  <c r="M5"/>
  <c r="M4" s="1"/>
  <c r="Y4" s="1"/>
  <c r="Y5"/>
</calcChain>
</file>

<file path=xl/sharedStrings.xml><?xml version="1.0" encoding="utf-8"?>
<sst xmlns="http://schemas.openxmlformats.org/spreadsheetml/2006/main" count="21" uniqueCount="19">
  <si>
    <t>Z-AXIS</t>
  </si>
  <si>
    <t>Y-Wall</t>
  </si>
  <si>
    <t>End of plate</t>
  </si>
  <si>
    <t>Line</t>
  </si>
  <si>
    <t>Y-AXIS</t>
  </si>
  <si>
    <t>X-AXIS</t>
  </si>
  <si>
    <t xml:space="preserve">Step = </t>
  </si>
  <si>
    <t>npoints</t>
  </si>
  <si>
    <t>YSTOP</t>
  </si>
  <si>
    <t>Ywall</t>
  </si>
  <si>
    <t>Ywall - normal</t>
  </si>
  <si>
    <t>Y-Wall - Telescope</t>
  </si>
  <si>
    <t>Ywall- calc</t>
  </si>
  <si>
    <t>Ywall-True-Long</t>
  </si>
  <si>
    <t/>
  </si>
  <si>
    <t>Ref point</t>
  </si>
  <si>
    <t>Slope</t>
  </si>
  <si>
    <t>Squared errors</t>
  </si>
  <si>
    <t>Discrepancy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</si>
</sst>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quotePrefix="1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Sheet1!$N$4:$N$36</c:f>
              <c:numCache>
                <c:formatCode>General</c:formatCode>
                <c:ptCount val="33"/>
                <c:pt idx="0">
                  <c:v>-9.6349999999999998</c:v>
                </c:pt>
                <c:pt idx="1">
                  <c:v>-9.5850000000000009</c:v>
                </c:pt>
                <c:pt idx="2">
                  <c:v>-9.7100000000000009</c:v>
                </c:pt>
                <c:pt idx="3">
                  <c:v>-9.6750000000000007</c:v>
                </c:pt>
                <c:pt idx="4">
                  <c:v>-9.5850000000000009</c:v>
                </c:pt>
                <c:pt idx="5">
                  <c:v>-9.6549999999999994</c:v>
                </c:pt>
                <c:pt idx="6">
                  <c:v>-9.6999999999999993</c:v>
                </c:pt>
                <c:pt idx="7">
                  <c:v>-9.64</c:v>
                </c:pt>
                <c:pt idx="8">
                  <c:v>-9.8149999999999995</c:v>
                </c:pt>
                <c:pt idx="9">
                  <c:v>-10.025</c:v>
                </c:pt>
                <c:pt idx="10">
                  <c:v>-10.375</c:v>
                </c:pt>
                <c:pt idx="11">
                  <c:v>-10.555</c:v>
                </c:pt>
                <c:pt idx="12">
                  <c:v>-10.615</c:v>
                </c:pt>
                <c:pt idx="13">
                  <c:v>-10.69</c:v>
                </c:pt>
                <c:pt idx="14">
                  <c:v>-10.8</c:v>
                </c:pt>
                <c:pt idx="15">
                  <c:v>-10.865</c:v>
                </c:pt>
                <c:pt idx="16">
                  <c:v>-10.855</c:v>
                </c:pt>
                <c:pt idx="17">
                  <c:v>-10.83</c:v>
                </c:pt>
                <c:pt idx="18">
                  <c:v>-10.84</c:v>
                </c:pt>
                <c:pt idx="19">
                  <c:v>-10.835000000000001</c:v>
                </c:pt>
                <c:pt idx="20">
                  <c:v>-10.835000000000001</c:v>
                </c:pt>
                <c:pt idx="21">
                  <c:v>-10.85</c:v>
                </c:pt>
                <c:pt idx="22">
                  <c:v>-10.75</c:v>
                </c:pt>
                <c:pt idx="23">
                  <c:v>-10.74</c:v>
                </c:pt>
                <c:pt idx="24">
                  <c:v>-10.605</c:v>
                </c:pt>
                <c:pt idx="25">
                  <c:v>-10.414999999999999</c:v>
                </c:pt>
                <c:pt idx="26">
                  <c:v>-10.42</c:v>
                </c:pt>
                <c:pt idx="27">
                  <c:v>-10.435</c:v>
                </c:pt>
                <c:pt idx="28">
                  <c:v>-10.52</c:v>
                </c:pt>
                <c:pt idx="29">
                  <c:v>-10.654999999999999</c:v>
                </c:pt>
                <c:pt idx="30">
                  <c:v>-10.78</c:v>
                </c:pt>
                <c:pt idx="31">
                  <c:v>-10.795</c:v>
                </c:pt>
                <c:pt idx="32">
                  <c:v>-10.555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Sheet1!$O$4:$O$36</c:f>
              <c:numCache>
                <c:formatCode>General</c:formatCode>
                <c:ptCount val="33"/>
                <c:pt idx="0">
                  <c:v>-12.33</c:v>
                </c:pt>
                <c:pt idx="1">
                  <c:v>-12.33</c:v>
                </c:pt>
                <c:pt idx="2">
                  <c:v>-12.33</c:v>
                </c:pt>
                <c:pt idx="3">
                  <c:v>-12.33</c:v>
                </c:pt>
                <c:pt idx="4">
                  <c:v>-12.33</c:v>
                </c:pt>
                <c:pt idx="5">
                  <c:v>-12.33</c:v>
                </c:pt>
                <c:pt idx="6">
                  <c:v>-12.33</c:v>
                </c:pt>
                <c:pt idx="7">
                  <c:v>-12.33</c:v>
                </c:pt>
                <c:pt idx="8">
                  <c:v>-12.494999999999999</c:v>
                </c:pt>
                <c:pt idx="9">
                  <c:v>-12.705</c:v>
                </c:pt>
                <c:pt idx="10">
                  <c:v>-13.055</c:v>
                </c:pt>
                <c:pt idx="11">
                  <c:v>-13.234999999999999</c:v>
                </c:pt>
                <c:pt idx="12">
                  <c:v>-13.295</c:v>
                </c:pt>
                <c:pt idx="13">
                  <c:v>-13.37</c:v>
                </c:pt>
                <c:pt idx="14">
                  <c:v>-13.48</c:v>
                </c:pt>
                <c:pt idx="15">
                  <c:v>-13.545</c:v>
                </c:pt>
                <c:pt idx="16">
                  <c:v>-13.535</c:v>
                </c:pt>
                <c:pt idx="17">
                  <c:v>-13.51</c:v>
                </c:pt>
                <c:pt idx="18">
                  <c:v>-13.52</c:v>
                </c:pt>
                <c:pt idx="19">
                  <c:v>-13.515000000000001</c:v>
                </c:pt>
                <c:pt idx="20">
                  <c:v>-13.515000000000001</c:v>
                </c:pt>
                <c:pt idx="21">
                  <c:v>-13.53</c:v>
                </c:pt>
                <c:pt idx="22">
                  <c:v>-13.43</c:v>
                </c:pt>
                <c:pt idx="23">
                  <c:v>-13.42</c:v>
                </c:pt>
                <c:pt idx="24">
                  <c:v>-13.285</c:v>
                </c:pt>
                <c:pt idx="25">
                  <c:v>-13.094999999999999</c:v>
                </c:pt>
                <c:pt idx="26">
                  <c:v>-13.1</c:v>
                </c:pt>
                <c:pt idx="27">
                  <c:v>-13.115</c:v>
                </c:pt>
                <c:pt idx="28">
                  <c:v>-13.2</c:v>
                </c:pt>
                <c:pt idx="29">
                  <c:v>-13.334999999999999</c:v>
                </c:pt>
                <c:pt idx="30">
                  <c:v>-13.459999999999999</c:v>
                </c:pt>
                <c:pt idx="31">
                  <c:v>-13.475</c:v>
                </c:pt>
                <c:pt idx="32">
                  <c:v>-13.234999999999999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Sheet1!$P$4:$P$36</c:f>
              <c:numCache>
                <c:formatCode>0.000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Sheet1!$X$4:$X$9</c:f>
              <c:numCache>
                <c:formatCode>General</c:formatCode>
                <c:ptCount val="6"/>
                <c:pt idx="0">
                  <c:v>16</c:v>
                </c:pt>
                <c:pt idx="1">
                  <c:v>14</c:v>
                </c:pt>
                <c:pt idx="2">
                  <c:v>12</c:v>
                </c:pt>
                <c:pt idx="3">
                  <c:v>-12</c:v>
                </c:pt>
                <c:pt idx="4">
                  <c:v>-13</c:v>
                </c:pt>
                <c:pt idx="5">
                  <c:v>-14</c:v>
                </c:pt>
              </c:numCache>
            </c:numRef>
          </c:xVal>
          <c:yVal>
            <c:numRef>
              <c:f>Sheet1!$AB$4:$AB$9</c:f>
              <c:numCache>
                <c:formatCode>General</c:formatCode>
                <c:ptCount val="6"/>
                <c:pt idx="0">
                  <c:v>-13.12</c:v>
                </c:pt>
                <c:pt idx="1">
                  <c:v>-13.12</c:v>
                </c:pt>
                <c:pt idx="2">
                  <c:v>-13.12</c:v>
                </c:pt>
                <c:pt idx="3">
                  <c:v>-14.12</c:v>
                </c:pt>
                <c:pt idx="4">
                  <c:v>-14.254999999999999</c:v>
                </c:pt>
                <c:pt idx="5">
                  <c:v>-14.379999999999999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Sheet1!$X$4:$X$9</c:f>
              <c:numCache>
                <c:formatCode>General</c:formatCode>
                <c:ptCount val="6"/>
                <c:pt idx="0">
                  <c:v>16</c:v>
                </c:pt>
                <c:pt idx="1">
                  <c:v>14</c:v>
                </c:pt>
                <c:pt idx="2">
                  <c:v>12</c:v>
                </c:pt>
                <c:pt idx="3">
                  <c:v>-12</c:v>
                </c:pt>
                <c:pt idx="4">
                  <c:v>-13</c:v>
                </c:pt>
                <c:pt idx="5">
                  <c:v>-14</c:v>
                </c:pt>
              </c:numCache>
            </c:numRef>
          </c:xVal>
          <c:yVal>
            <c:numRef>
              <c:f>Sheet1!$AA$4:$AA$9</c:f>
              <c:numCache>
                <c:formatCode>General</c:formatCode>
                <c:ptCount val="6"/>
                <c:pt idx="0">
                  <c:v>-11.2</c:v>
                </c:pt>
                <c:pt idx="1">
                  <c:v>-11.2</c:v>
                </c:pt>
                <c:pt idx="2">
                  <c:v>-11.2</c:v>
                </c:pt>
                <c:pt idx="3">
                  <c:v>-12.2</c:v>
                </c:pt>
                <c:pt idx="4">
                  <c:v>-12.334999999999999</c:v>
                </c:pt>
                <c:pt idx="5">
                  <c:v>-12.459999999999999</c:v>
                </c:pt>
              </c:numCache>
            </c:numRef>
          </c:yVal>
        </c:ser>
        <c:axId val="76289152"/>
        <c:axId val="76290688"/>
      </c:scatterChart>
      <c:valAx>
        <c:axId val="76289152"/>
        <c:scaling>
          <c:orientation val="minMax"/>
        </c:scaling>
        <c:axPos val="b"/>
        <c:numFmt formatCode="General" sourceLinked="1"/>
        <c:tickLblPos val="nextTo"/>
        <c:crossAx val="76290688"/>
        <c:crosses val="autoZero"/>
        <c:crossBetween val="midCat"/>
      </c:valAx>
      <c:valAx>
        <c:axId val="76290688"/>
        <c:scaling>
          <c:orientation val="minMax"/>
          <c:max val="-9"/>
          <c:min val="-15"/>
        </c:scaling>
        <c:axPos val="l"/>
        <c:majorGridlines/>
        <c:numFmt formatCode="General" sourceLinked="1"/>
        <c:tickLblPos val="nextTo"/>
        <c:crossAx val="762891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Sheet1!$P$4:$P$36</c:f>
              <c:numCache>
                <c:formatCode>0.000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axId val="76363648"/>
        <c:axId val="76365184"/>
      </c:scatterChart>
      <c:valAx>
        <c:axId val="76363648"/>
        <c:scaling>
          <c:orientation val="minMax"/>
        </c:scaling>
        <c:axPos val="b"/>
        <c:numFmt formatCode="General" sourceLinked="1"/>
        <c:tickLblPos val="nextTo"/>
        <c:crossAx val="76365184"/>
        <c:crosses val="autoZero"/>
        <c:crossBetween val="midCat"/>
      </c:valAx>
      <c:valAx>
        <c:axId val="76365184"/>
        <c:scaling>
          <c:orientation val="minMax"/>
        </c:scaling>
        <c:axPos val="l"/>
        <c:majorGridlines/>
        <c:numFmt formatCode="0.000" sourceLinked="1"/>
        <c:tickLblPos val="nextTo"/>
        <c:crossAx val="7636364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4677537182852143"/>
                  <c:y val="-0.14405803441236525"/>
                </c:manualLayout>
              </c:layout>
              <c:numFmt formatCode="#,##0.00000" sourceLinked="0"/>
            </c:trendlineLbl>
          </c:trendline>
          <c:xVal>
            <c:numRef>
              <c:f>Sheet1!$L$4:$L$10</c:f>
              <c:numCache>
                <c:formatCode>General</c:formatCode>
                <c:ptCount val="7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</c:numCache>
            </c:numRef>
          </c:xVal>
          <c:yVal>
            <c:numRef>
              <c:f>Sheet1!$P$4:$P$10</c:f>
              <c:numCache>
                <c:formatCode>0.000</c:formatCode>
                <c:ptCount val="7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</c:numCache>
            </c:numRef>
          </c:yVal>
        </c:ser>
        <c:axId val="76381184"/>
        <c:axId val="76391168"/>
      </c:scatterChart>
      <c:valAx>
        <c:axId val="76381184"/>
        <c:scaling>
          <c:orientation val="minMax"/>
        </c:scaling>
        <c:axPos val="b"/>
        <c:numFmt formatCode="General" sourceLinked="1"/>
        <c:tickLblPos val="nextTo"/>
        <c:crossAx val="76391168"/>
        <c:crosses val="autoZero"/>
        <c:crossBetween val="midCat"/>
      </c:valAx>
      <c:valAx>
        <c:axId val="76391168"/>
        <c:scaling>
          <c:orientation val="minMax"/>
        </c:scaling>
        <c:axPos val="l"/>
        <c:majorGridlines/>
        <c:numFmt formatCode="0.000" sourceLinked="1"/>
        <c:tickLblPos val="nextTo"/>
        <c:crossAx val="763811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314325</xdr:colOff>
      <xdr:row>33</xdr:row>
      <xdr:rowOff>123825</xdr:rowOff>
    </xdr:from>
    <xdr:to>
      <xdr:col>36</xdr:col>
      <xdr:colOff>57150</xdr:colOff>
      <xdr:row>49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533400</xdr:colOff>
      <xdr:row>16</xdr:row>
      <xdr:rowOff>152400</xdr:rowOff>
    </xdr:from>
    <xdr:to>
      <xdr:col>36</xdr:col>
      <xdr:colOff>95250</xdr:colOff>
      <xdr:row>31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314325</xdr:colOff>
      <xdr:row>21</xdr:row>
      <xdr:rowOff>104775</xdr:rowOff>
    </xdr:from>
    <xdr:to>
      <xdr:col>29</xdr:col>
      <xdr:colOff>257175</xdr:colOff>
      <xdr:row>35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L1:AJ47"/>
  <sheetViews>
    <sheetView topLeftCell="T1" zoomScaleNormal="100" workbookViewId="0">
      <selection activeCell="AM4" sqref="AM4"/>
    </sheetView>
  </sheetViews>
  <sheetFormatPr defaultRowHeight="15"/>
  <cols>
    <col min="14" max="14" width="17.5703125" style="1" bestFit="1" customWidth="1"/>
    <col min="15" max="15" width="15.28515625" customWidth="1"/>
    <col min="16" max="16" width="15.42578125" customWidth="1"/>
    <col min="17" max="17" width="15.28515625" customWidth="1"/>
    <col min="18" max="18" width="11.5703125" customWidth="1"/>
    <col min="19" max="19" width="22.42578125" customWidth="1"/>
    <col min="20" max="33" width="11.5703125" customWidth="1"/>
    <col min="34" max="34" width="15.5703125" customWidth="1"/>
    <col min="35" max="35" width="13" customWidth="1"/>
  </cols>
  <sheetData>
    <row r="1" spans="12:36">
      <c r="Q1" t="s">
        <v>16</v>
      </c>
      <c r="R1">
        <v>2.895597542862538E-2</v>
      </c>
      <c r="AB1" s="2" t="s">
        <v>7</v>
      </c>
      <c r="AC1" s="2">
        <v>25</v>
      </c>
      <c r="AD1" s="2"/>
      <c r="AE1" s="2"/>
      <c r="AF1" s="2"/>
    </row>
    <row r="2" spans="12:36">
      <c r="N2" s="1" t="s">
        <v>2</v>
      </c>
      <c r="Q2" t="s">
        <v>15</v>
      </c>
      <c r="R2">
        <v>14.525176677686183</v>
      </c>
      <c r="S2" s="6">
        <f>ABS(SUM(S4:S34))</f>
        <v>1.3767383780230825E-2</v>
      </c>
      <c r="AB2" s="2" t="s">
        <v>6</v>
      </c>
      <c r="AC2" s="2">
        <v>-0.08</v>
      </c>
      <c r="AD2" s="2"/>
      <c r="AE2" s="2"/>
      <c r="AF2" s="2"/>
      <c r="AH2" s="1" t="s">
        <v>2</v>
      </c>
      <c r="AI2" s="1" t="s">
        <v>3</v>
      </c>
    </row>
    <row r="3" spans="12:36">
      <c r="M3" t="s">
        <v>0</v>
      </c>
      <c r="N3" s="1" t="s">
        <v>11</v>
      </c>
      <c r="O3" s="1" t="s">
        <v>1</v>
      </c>
      <c r="P3" s="1" t="s">
        <v>10</v>
      </c>
      <c r="Q3" s="1" t="s">
        <v>13</v>
      </c>
      <c r="R3" s="1" t="s">
        <v>12</v>
      </c>
      <c r="S3" s="1" t="s">
        <v>17</v>
      </c>
      <c r="T3" s="1" t="s">
        <v>18</v>
      </c>
      <c r="U3" s="1"/>
      <c r="V3" s="1"/>
      <c r="W3" s="1"/>
      <c r="Y3" t="s">
        <v>0</v>
      </c>
      <c r="Z3" t="s">
        <v>5</v>
      </c>
      <c r="AA3" t="s">
        <v>4</v>
      </c>
      <c r="AB3" t="s">
        <v>8</v>
      </c>
      <c r="AC3" t="s">
        <v>9</v>
      </c>
      <c r="AG3">
        <v>-20</v>
      </c>
      <c r="AH3" s="1">
        <v>2.2200000000000002</v>
      </c>
      <c r="AI3" s="1">
        <v>-0.91</v>
      </c>
      <c r="AJ3">
        <f>AI3-AH3</f>
        <v>-3.1300000000000003</v>
      </c>
    </row>
    <row r="4" spans="12:36">
      <c r="L4" s="2">
        <f t="shared" ref="L4:L18" si="0">L5+1</f>
        <v>16</v>
      </c>
      <c r="M4" s="2">
        <f t="shared" ref="M4:M18" si="1">M5-1</f>
        <v>-6.0875000000000004</v>
      </c>
      <c r="N4" s="4">
        <v>-9.6349999999999998</v>
      </c>
      <c r="O4" s="4">
        <v>-12.33</v>
      </c>
      <c r="P4" s="7">
        <v>-12.410053232406153</v>
      </c>
      <c r="Q4" s="9">
        <v>-12.3287</v>
      </c>
      <c r="R4" s="6">
        <f>P4+(L4-$R$2)*$R$1</f>
        <v>-12.36734828452367</v>
      </c>
      <c r="S4" s="6">
        <f>(R4-Q4)^2</f>
        <v>1.4936898966225994E-3</v>
      </c>
      <c r="T4" s="6">
        <f>SQRT(S4)</f>
        <v>3.864828452367064E-2</v>
      </c>
      <c r="U4" s="6">
        <f>R4-O4</f>
        <v>-3.7348284523670117E-2</v>
      </c>
      <c r="V4" s="6"/>
      <c r="W4" s="6"/>
      <c r="X4" s="2">
        <v>16</v>
      </c>
      <c r="Y4">
        <f>M4</f>
        <v>-6.0875000000000004</v>
      </c>
      <c r="Z4">
        <v>-2.29</v>
      </c>
      <c r="AA4">
        <v>-11.2</v>
      </c>
      <c r="AB4">
        <f>AA4+$AC$2*($AC$1-1)</f>
        <v>-13.12</v>
      </c>
      <c r="AG4">
        <v>30</v>
      </c>
      <c r="AH4" s="1">
        <v>0</v>
      </c>
      <c r="AI4" s="1">
        <v>-2.99</v>
      </c>
      <c r="AJ4">
        <f>AI4-AH4</f>
        <v>-2.99</v>
      </c>
    </row>
    <row r="5" spans="12:36">
      <c r="L5" s="3">
        <f t="shared" si="0"/>
        <v>15</v>
      </c>
      <c r="M5" s="3">
        <f t="shared" si="1"/>
        <v>-5.0875000000000004</v>
      </c>
      <c r="N5" s="5">
        <v>-9.5850000000000009</v>
      </c>
      <c r="O5" s="5">
        <f>O4</f>
        <v>-12.33</v>
      </c>
      <c r="P5" s="7">
        <v>-12.388037543435935</v>
      </c>
      <c r="Q5" s="7"/>
      <c r="R5" s="6">
        <f t="shared" ref="R5:R36" si="2">P5+(L5-$R$2)*$R$1</f>
        <v>-12.374288570982078</v>
      </c>
      <c r="T5" s="6"/>
      <c r="U5" s="6">
        <f t="shared" ref="U5:U36" si="3">R5-O5</f>
        <v>-4.4288570982077502E-2</v>
      </c>
      <c r="V5" s="6"/>
      <c r="W5" s="6"/>
      <c r="X5">
        <v>14</v>
      </c>
      <c r="Y5">
        <f>M6</f>
        <v>-4.0875000000000004</v>
      </c>
      <c r="Z5">
        <v>-2.29</v>
      </c>
      <c r="AA5">
        <v>-11.2</v>
      </c>
      <c r="AB5">
        <f t="shared" ref="AB5:AB10" si="4">AA5+$AC$2*($AC$1-1)</f>
        <v>-13.12</v>
      </c>
    </row>
    <row r="6" spans="12:36">
      <c r="L6" s="2">
        <f t="shared" si="0"/>
        <v>14</v>
      </c>
      <c r="M6" s="2">
        <f t="shared" si="1"/>
        <v>-4.0875000000000004</v>
      </c>
      <c r="N6" s="4">
        <v>-9.7100000000000009</v>
      </c>
      <c r="O6" s="4">
        <f>O4</f>
        <v>-12.33</v>
      </c>
      <c r="P6" s="7">
        <v>-12.338637708134279</v>
      </c>
      <c r="Q6" s="7">
        <v>-12.3727</v>
      </c>
      <c r="R6" s="6">
        <f t="shared" si="2"/>
        <v>-12.353844711109048</v>
      </c>
      <c r="S6" s="6">
        <f>(R6-Q6)^2</f>
        <v>3.5552191916127061E-4</v>
      </c>
      <c r="T6" s="6">
        <f>SQRT(S6)</f>
        <v>1.8855288890952338E-2</v>
      </c>
      <c r="U6" s="6">
        <f t="shared" si="3"/>
        <v>-2.3844711109047623E-2</v>
      </c>
      <c r="V6" s="6"/>
      <c r="W6" s="6"/>
      <c r="X6">
        <v>12</v>
      </c>
      <c r="Y6">
        <f>M8</f>
        <v>-2.0875000000000004</v>
      </c>
      <c r="Z6">
        <v>-2.29</v>
      </c>
      <c r="AA6">
        <v>-11.2</v>
      </c>
      <c r="AB6">
        <f t="shared" si="4"/>
        <v>-13.12</v>
      </c>
    </row>
    <row r="7" spans="12:36">
      <c r="L7" s="3">
        <f t="shared" si="0"/>
        <v>13</v>
      </c>
      <c r="M7" s="3">
        <f t="shared" si="1"/>
        <v>-3.0875000000000004</v>
      </c>
      <c r="N7" s="5">
        <v>-9.6750000000000007</v>
      </c>
      <c r="O7" s="5">
        <f>O4</f>
        <v>-12.33</v>
      </c>
      <c r="P7" s="7">
        <v>-12.301287435323525</v>
      </c>
      <c r="Q7" s="7"/>
      <c r="R7" s="6">
        <f t="shared" si="2"/>
        <v>-12.345450413726919</v>
      </c>
      <c r="T7" s="6"/>
      <c r="U7" s="6">
        <f t="shared" si="3"/>
        <v>-1.545041372691891E-2</v>
      </c>
      <c r="V7" s="6"/>
      <c r="W7" s="6"/>
      <c r="X7">
        <v>-12</v>
      </c>
      <c r="Y7">
        <f>M32</f>
        <v>21.912500000000001</v>
      </c>
      <c r="Z7">
        <v>-2.29</v>
      </c>
      <c r="AA7">
        <f>O32+1</f>
        <v>-12.2</v>
      </c>
      <c r="AB7">
        <f t="shared" si="4"/>
        <v>-14.12</v>
      </c>
    </row>
    <row r="8" spans="12:36">
      <c r="L8" s="2">
        <f t="shared" si="0"/>
        <v>12</v>
      </c>
      <c r="M8" s="2">
        <f t="shared" si="1"/>
        <v>-2.0875000000000004</v>
      </c>
      <c r="N8" s="4">
        <v>-9.5850000000000009</v>
      </c>
      <c r="O8" s="4">
        <f>O4</f>
        <v>-12.33</v>
      </c>
      <c r="P8" s="7">
        <v>-12.285501010220715</v>
      </c>
      <c r="Q8" s="7">
        <v>-12.3597</v>
      </c>
      <c r="R8" s="6">
        <f t="shared" si="2"/>
        <v>-12.358619964052734</v>
      </c>
      <c r="S8" s="6">
        <f>(R8-Q8)^2</f>
        <v>1.1664776473877739E-6</v>
      </c>
      <c r="T8" s="6">
        <f>SQRT(S8)</f>
        <v>1.0800359472664667E-3</v>
      </c>
      <c r="U8" s="6">
        <f t="shared" si="3"/>
        <v>-2.8619964052733593E-2</v>
      </c>
      <c r="V8" s="6"/>
      <c r="W8" s="6"/>
      <c r="X8">
        <v>-13</v>
      </c>
      <c r="Y8">
        <f t="shared" ref="Y8:Y9" si="5">M33</f>
        <v>22.912500000000001</v>
      </c>
      <c r="Z8">
        <v>-2.29</v>
      </c>
      <c r="AA8">
        <f>O33+1</f>
        <v>-12.334999999999999</v>
      </c>
      <c r="AB8">
        <f t="shared" si="4"/>
        <v>-14.254999999999999</v>
      </c>
    </row>
    <row r="9" spans="12:36">
      <c r="L9">
        <f t="shared" si="0"/>
        <v>11</v>
      </c>
      <c r="M9">
        <f t="shared" si="1"/>
        <v>-1.0875000000000004</v>
      </c>
      <c r="N9" s="1">
        <v>-9.6549999999999994</v>
      </c>
      <c r="O9" s="1">
        <f>O4</f>
        <v>-12.33</v>
      </c>
      <c r="P9" s="7">
        <v>-12.247773748162029</v>
      </c>
      <c r="Q9" s="7"/>
      <c r="R9" s="6">
        <f t="shared" si="2"/>
        <v>-12.349848677422672</v>
      </c>
      <c r="T9" s="6"/>
      <c r="U9" s="6">
        <f t="shared" si="3"/>
        <v>-1.9848677422672267E-2</v>
      </c>
      <c r="V9" s="6"/>
      <c r="W9" s="6"/>
      <c r="X9">
        <v>-14</v>
      </c>
      <c r="Y9">
        <f t="shared" si="5"/>
        <v>23.912500000000001</v>
      </c>
      <c r="Z9">
        <v>-2.29</v>
      </c>
      <c r="AA9">
        <f>O34+1</f>
        <v>-12.459999999999999</v>
      </c>
      <c r="AB9">
        <f t="shared" si="4"/>
        <v>-14.379999999999999</v>
      </c>
    </row>
    <row r="10" spans="12:36">
      <c r="L10" s="2">
        <f t="shared" si="0"/>
        <v>10</v>
      </c>
      <c r="M10" s="2">
        <f t="shared" si="1"/>
        <v>-8.7500000000000355E-2</v>
      </c>
      <c r="N10" s="4">
        <v>-9.6999999999999993</v>
      </c>
      <c r="O10" s="4">
        <f>O4</f>
        <v>-12.33</v>
      </c>
      <c r="P10" s="7">
        <v>-12.219823787215148</v>
      </c>
      <c r="Q10" s="7">
        <v>-12.378</v>
      </c>
      <c r="R10" s="6">
        <f t="shared" si="2"/>
        <v>-12.350854691904418</v>
      </c>
      <c r="S10" s="6">
        <f>(R10-Q10)^2</f>
        <v>7.3686775160406478E-4</v>
      </c>
      <c r="T10" s="6">
        <f>SQRT(S10)</f>
        <v>2.714530809558191E-2</v>
      </c>
      <c r="U10" s="6">
        <f t="shared" si="3"/>
        <v>-2.0854691904418132E-2</v>
      </c>
      <c r="V10" s="6"/>
      <c r="W10" s="6"/>
      <c r="X10">
        <v>10</v>
      </c>
      <c r="Y10">
        <f>M10</f>
        <v>-8.7500000000000355E-2</v>
      </c>
      <c r="Z10">
        <v>-2.29</v>
      </c>
      <c r="AA10">
        <v>-11.2</v>
      </c>
      <c r="AB10">
        <f t="shared" si="4"/>
        <v>-13.12</v>
      </c>
    </row>
    <row r="11" spans="12:36">
      <c r="L11">
        <f t="shared" si="0"/>
        <v>9</v>
      </c>
      <c r="M11">
        <f t="shared" si="1"/>
        <v>0.91249999999999964</v>
      </c>
      <c r="N11" s="1">
        <v>-9.64</v>
      </c>
      <c r="O11" s="1">
        <f>O10</f>
        <v>-12.33</v>
      </c>
      <c r="P11" s="7">
        <v>-12.159085664169838</v>
      </c>
      <c r="Q11" s="7"/>
      <c r="R11" s="6">
        <f t="shared" si="2"/>
        <v>-12.319072544287733</v>
      </c>
      <c r="T11" s="6"/>
      <c r="U11" s="6">
        <f t="shared" si="3"/>
        <v>1.092745571226672E-2</v>
      </c>
      <c r="V11" s="6"/>
      <c r="W11" s="6"/>
      <c r="AH11">
        <v>-11.3</v>
      </c>
      <c r="AI11">
        <v>0.08</v>
      </c>
      <c r="AJ11">
        <v>23</v>
      </c>
    </row>
    <row r="12" spans="12:36">
      <c r="L12">
        <f t="shared" si="0"/>
        <v>8</v>
      </c>
      <c r="M12">
        <f t="shared" si="1"/>
        <v>1.9124999999999996</v>
      </c>
      <c r="N12" s="1">
        <v>-9.8149999999999995</v>
      </c>
      <c r="O12" s="1">
        <f>$O$11+(N12+9.65)</f>
        <v>-12.494999999999999</v>
      </c>
      <c r="P12" s="7">
        <v>-12.342963233937429</v>
      </c>
      <c r="Q12" s="7"/>
      <c r="R12" s="6">
        <f t="shared" si="2"/>
        <v>-12.531906089483948</v>
      </c>
      <c r="T12" s="6"/>
      <c r="U12" s="6">
        <f t="shared" si="3"/>
        <v>-3.6906089483949245E-2</v>
      </c>
      <c r="V12" s="6"/>
      <c r="W12" s="6"/>
      <c r="AG12">
        <f>200/637*102000</f>
        <v>32025.117739403453</v>
      </c>
      <c r="AH12">
        <f>AH11-AI11*(AJ11-1)</f>
        <v>-13.06</v>
      </c>
    </row>
    <row r="13" spans="12:36">
      <c r="L13">
        <f t="shared" si="0"/>
        <v>7</v>
      </c>
      <c r="M13">
        <f t="shared" si="1"/>
        <v>2.9124999999999996</v>
      </c>
      <c r="N13" s="1">
        <v>-10.025</v>
      </c>
      <c r="O13" s="1">
        <f t="shared" ref="O13:O36" si="6">$O$11+(N13+9.65)</f>
        <v>-12.705</v>
      </c>
      <c r="P13" s="7">
        <v>-12.595342013812655</v>
      </c>
      <c r="Q13" s="7"/>
      <c r="R13" s="6">
        <f t="shared" si="2"/>
        <v>-12.813240844787801</v>
      </c>
      <c r="T13" s="6"/>
      <c r="U13" s="6">
        <f t="shared" si="3"/>
        <v>-0.10824084478780094</v>
      </c>
      <c r="V13" s="6"/>
      <c r="W13" s="6"/>
      <c r="Z13">
        <v>100000</v>
      </c>
      <c r="AA13">
        <f>Z13/82963*317/60</f>
        <v>6.3683007284371742</v>
      </c>
      <c r="AB13">
        <f>AC1*AA13/60</f>
        <v>2.6534586368488227</v>
      </c>
      <c r="AG13">
        <f>AG12/102000*388</f>
        <v>121.8210361067504</v>
      </c>
    </row>
    <row r="14" spans="12:36">
      <c r="L14">
        <f t="shared" si="0"/>
        <v>6</v>
      </c>
      <c r="M14">
        <f t="shared" si="1"/>
        <v>3.9124999999999996</v>
      </c>
      <c r="N14" s="1">
        <v>-10.375</v>
      </c>
      <c r="O14" s="1">
        <f t="shared" si="6"/>
        <v>-13.055</v>
      </c>
      <c r="P14" s="7">
        <v>-12.742484504167422</v>
      </c>
      <c r="Q14" s="7"/>
      <c r="R14" s="6">
        <f t="shared" si="2"/>
        <v>-12.989339310571193</v>
      </c>
      <c r="T14" s="6"/>
      <c r="U14" s="6">
        <f t="shared" si="3"/>
        <v>6.5660689428806762E-2</v>
      </c>
      <c r="V14" s="6"/>
      <c r="W14" s="6"/>
      <c r="X14">
        <f>46+50+46+45+45</f>
        <v>232</v>
      </c>
      <c r="Y14">
        <v>80820</v>
      </c>
      <c r="Z14">
        <f>Z13/Y14*X14</f>
        <v>287.0576589952982</v>
      </c>
      <c r="AA14">
        <f>Z15-Z14</f>
        <v>82.986818663417125</v>
      </c>
    </row>
    <row r="15" spans="12:36">
      <c r="L15">
        <f t="shared" si="0"/>
        <v>5</v>
      </c>
      <c r="M15">
        <f t="shared" si="1"/>
        <v>4.9124999999999996</v>
      </c>
      <c r="N15" s="1">
        <v>-10.555</v>
      </c>
      <c r="O15" s="1">
        <f t="shared" si="6"/>
        <v>-13.234999999999999</v>
      </c>
      <c r="P15" s="7">
        <v>-12.861909112569638</v>
      </c>
      <c r="Q15" s="7"/>
      <c r="R15" s="6">
        <f t="shared" si="2"/>
        <v>-13.137719894402034</v>
      </c>
      <c r="T15" s="6"/>
      <c r="U15" s="6">
        <f t="shared" si="3"/>
        <v>9.7280105597965516E-2</v>
      </c>
      <c r="V15" s="6"/>
      <c r="W15" s="6"/>
      <c r="X15">
        <f>60+62+52+75+58</f>
        <v>307</v>
      </c>
      <c r="Y15">
        <v>82963</v>
      </c>
      <c r="Z15">
        <f>Z13/Y15*X15</f>
        <v>370.04447765871532</v>
      </c>
    </row>
    <row r="16" spans="12:36">
      <c r="L16">
        <f t="shared" si="0"/>
        <v>4</v>
      </c>
      <c r="M16">
        <f t="shared" si="1"/>
        <v>5.9124999999999996</v>
      </c>
      <c r="N16" s="1">
        <v>-10.615</v>
      </c>
      <c r="O16" s="1">
        <f t="shared" si="6"/>
        <v>-13.295</v>
      </c>
      <c r="P16" s="7">
        <v>-12.918957491619231</v>
      </c>
      <c r="Q16" s="7"/>
      <c r="R16" s="6">
        <f t="shared" si="2"/>
        <v>-13.223724248880254</v>
      </c>
      <c r="T16" s="6"/>
      <c r="U16" s="6">
        <f t="shared" si="3"/>
        <v>7.1275751119745934E-2</v>
      </c>
      <c r="V16" s="6"/>
      <c r="W16" s="6"/>
    </row>
    <row r="17" spans="12:23">
      <c r="L17">
        <f t="shared" si="0"/>
        <v>3</v>
      </c>
      <c r="M17">
        <f t="shared" si="1"/>
        <v>6.9124999999999996</v>
      </c>
      <c r="N17" s="1">
        <v>-10.69</v>
      </c>
      <c r="O17" s="1">
        <f t="shared" si="6"/>
        <v>-13.37</v>
      </c>
      <c r="P17" s="7">
        <v>-13.008405239582213</v>
      </c>
      <c r="Q17" s="7"/>
      <c r="R17" s="6">
        <f t="shared" si="2"/>
        <v>-13.342127972271861</v>
      </c>
      <c r="T17" s="6"/>
      <c r="U17" s="6">
        <f t="shared" si="3"/>
        <v>2.7872027728138349E-2</v>
      </c>
      <c r="V17" s="6"/>
      <c r="W17" s="6"/>
    </row>
    <row r="18" spans="12:23">
      <c r="L18">
        <f t="shared" si="0"/>
        <v>2</v>
      </c>
      <c r="M18">
        <f t="shared" si="1"/>
        <v>7.9124999999999996</v>
      </c>
      <c r="N18" s="1">
        <v>-10.8</v>
      </c>
      <c r="O18" s="1">
        <f t="shared" si="6"/>
        <v>-13.48</v>
      </c>
      <c r="P18" s="7">
        <v>-13.118976541159759</v>
      </c>
      <c r="Q18" s="7"/>
      <c r="R18" s="6">
        <f t="shared" si="2"/>
        <v>-13.481655249278031</v>
      </c>
      <c r="T18" s="6"/>
      <c r="U18" s="6">
        <f t="shared" si="3"/>
        <v>-1.6552492780306238E-3</v>
      </c>
      <c r="V18" s="6"/>
      <c r="W18" s="6"/>
    </row>
    <row r="19" spans="12:23">
      <c r="L19">
        <f>L20+1</f>
        <v>1</v>
      </c>
      <c r="M19">
        <f>M20-1</f>
        <v>8.9124999999999996</v>
      </c>
      <c r="N19" s="1">
        <v>-10.865</v>
      </c>
      <c r="O19" s="1">
        <f t="shared" si="6"/>
        <v>-13.545</v>
      </c>
      <c r="P19" s="7">
        <v>-13.118796809818512</v>
      </c>
      <c r="Q19" s="7"/>
      <c r="R19" s="6">
        <f t="shared" si="2"/>
        <v>-13.510431493365411</v>
      </c>
      <c r="T19" s="6"/>
      <c r="U19" s="6">
        <f t="shared" si="3"/>
        <v>3.4568506634588658E-2</v>
      </c>
      <c r="V19" s="6"/>
      <c r="W19" s="6"/>
    </row>
    <row r="20" spans="12:23">
      <c r="L20">
        <v>0</v>
      </c>
      <c r="M20">
        <v>9.9124999999999996</v>
      </c>
      <c r="N20" s="1">
        <v>-10.855</v>
      </c>
      <c r="O20" s="1">
        <f t="shared" si="6"/>
        <v>-13.535</v>
      </c>
      <c r="P20" s="7">
        <v>-13.202300882877196</v>
      </c>
      <c r="Q20" s="7"/>
      <c r="R20" s="6">
        <f t="shared" si="2"/>
        <v>-13.62289154185272</v>
      </c>
      <c r="T20" s="6"/>
      <c r="U20" s="6">
        <f t="shared" si="3"/>
        <v>-8.7891541852719968E-2</v>
      </c>
      <c r="V20" s="6"/>
      <c r="W20" s="6"/>
    </row>
    <row r="21" spans="12:23">
      <c r="L21">
        <f>L20-1</f>
        <v>-1</v>
      </c>
      <c r="M21">
        <f>M20+1</f>
        <v>10.9125</v>
      </c>
      <c r="N21" s="1">
        <v>-10.83</v>
      </c>
      <c r="O21" s="1">
        <f t="shared" si="6"/>
        <v>-13.51</v>
      </c>
      <c r="P21" s="7">
        <v>-13.174963660199229</v>
      </c>
      <c r="Q21" s="7"/>
      <c r="R21" s="6">
        <f t="shared" si="2"/>
        <v>-13.624510294603377</v>
      </c>
      <c r="T21" s="6"/>
      <c r="U21" s="6">
        <f t="shared" si="3"/>
        <v>-0.11451029460337736</v>
      </c>
      <c r="V21" s="6"/>
      <c r="W21" s="6"/>
    </row>
    <row r="22" spans="12:23">
      <c r="L22">
        <f t="shared" ref="L22:L36" si="7">L21-1</f>
        <v>-2</v>
      </c>
      <c r="M22">
        <f t="shared" ref="M22:M36" si="8">M21+1</f>
        <v>11.9125</v>
      </c>
      <c r="N22" s="1">
        <v>-10.84</v>
      </c>
      <c r="O22" s="1">
        <f t="shared" si="6"/>
        <v>-13.52</v>
      </c>
      <c r="P22" s="7">
        <v>-13.176049655827503</v>
      </c>
      <c r="Q22" s="7"/>
      <c r="R22" s="6">
        <f t="shared" si="2"/>
        <v>-13.654552265660278</v>
      </c>
      <c r="T22" s="6"/>
      <c r="U22" s="6">
        <f t="shared" si="3"/>
        <v>-0.13455226566027889</v>
      </c>
      <c r="V22" s="6"/>
      <c r="W22" s="6"/>
    </row>
    <row r="23" spans="12:23">
      <c r="L23">
        <f t="shared" si="7"/>
        <v>-3</v>
      </c>
      <c r="M23">
        <f t="shared" si="8"/>
        <v>12.9125</v>
      </c>
      <c r="N23" s="1">
        <v>-10.835000000000001</v>
      </c>
      <c r="O23" s="1">
        <f t="shared" si="6"/>
        <v>-13.515000000000001</v>
      </c>
      <c r="P23" s="7">
        <v>-13.103418441878036</v>
      </c>
      <c r="Q23" s="10" t="s">
        <v>14</v>
      </c>
      <c r="R23" s="6">
        <f t="shared" si="2"/>
        <v>-13.610877027139436</v>
      </c>
      <c r="T23" s="6"/>
      <c r="U23" s="6">
        <f t="shared" si="3"/>
        <v>-9.5877027139435356E-2</v>
      </c>
      <c r="V23" s="6"/>
      <c r="W23" s="6"/>
    </row>
    <row r="24" spans="12:23">
      <c r="L24">
        <f t="shared" si="7"/>
        <v>-4</v>
      </c>
      <c r="M24">
        <f t="shared" si="8"/>
        <v>13.9125</v>
      </c>
      <c r="N24" s="1">
        <v>-10.835000000000001</v>
      </c>
      <c r="O24" s="1">
        <f t="shared" si="6"/>
        <v>-13.515000000000001</v>
      </c>
      <c r="P24" s="7">
        <v>-12.972891282987765</v>
      </c>
      <c r="Q24" s="7"/>
      <c r="R24" s="6">
        <f t="shared" si="2"/>
        <v>-13.50930584367779</v>
      </c>
      <c r="T24" s="6"/>
      <c r="U24" s="6">
        <f t="shared" si="3"/>
        <v>5.6941563222103753E-3</v>
      </c>
      <c r="V24" s="6"/>
      <c r="W24" s="6"/>
    </row>
    <row r="25" spans="12:23">
      <c r="L25">
        <f t="shared" si="7"/>
        <v>-5</v>
      </c>
      <c r="M25">
        <f t="shared" si="8"/>
        <v>14.9125</v>
      </c>
      <c r="N25" s="1">
        <v>-10.85</v>
      </c>
      <c r="O25" s="1">
        <f t="shared" si="6"/>
        <v>-13.53</v>
      </c>
      <c r="P25" s="7">
        <v>-12.880743055818757</v>
      </c>
      <c r="Q25" s="7"/>
      <c r="R25" s="6">
        <f t="shared" si="2"/>
        <v>-13.446113591937406</v>
      </c>
      <c r="T25" s="6"/>
      <c r="U25" s="6">
        <f t="shared" si="3"/>
        <v>8.3886408062593176E-2</v>
      </c>
      <c r="V25" s="6"/>
      <c r="W25" s="6"/>
    </row>
    <row r="26" spans="12:23">
      <c r="L26">
        <f t="shared" si="7"/>
        <v>-6</v>
      </c>
      <c r="M26">
        <f t="shared" si="8"/>
        <v>15.9125</v>
      </c>
      <c r="N26" s="1">
        <v>-10.75</v>
      </c>
      <c r="O26" s="1">
        <f t="shared" si="6"/>
        <v>-13.43</v>
      </c>
      <c r="P26" s="7">
        <v>-12.804070119378162</v>
      </c>
      <c r="Q26" s="7"/>
      <c r="R26" s="6">
        <f t="shared" si="2"/>
        <v>-13.398396630925438</v>
      </c>
      <c r="T26" s="6"/>
      <c r="U26" s="6">
        <f t="shared" si="3"/>
        <v>3.1603369074561627E-2</v>
      </c>
      <c r="V26" s="6"/>
      <c r="W26" s="6"/>
    </row>
    <row r="27" spans="12:23">
      <c r="L27">
        <f t="shared" si="7"/>
        <v>-7</v>
      </c>
      <c r="M27">
        <f t="shared" si="8"/>
        <v>16.912500000000001</v>
      </c>
      <c r="N27" s="1">
        <v>-10.74</v>
      </c>
      <c r="O27" s="1">
        <f t="shared" si="6"/>
        <v>-13.42</v>
      </c>
      <c r="P27" s="7">
        <v>-12.624912521618475</v>
      </c>
      <c r="Q27" s="7"/>
      <c r="R27" s="6">
        <f t="shared" si="2"/>
        <v>-13.248195008594376</v>
      </c>
      <c r="T27" s="6"/>
      <c r="U27" s="6">
        <f t="shared" si="3"/>
        <v>0.17180499140562411</v>
      </c>
      <c r="V27" s="6"/>
      <c r="W27" s="6"/>
    </row>
    <row r="28" spans="12:23">
      <c r="L28">
        <f t="shared" si="7"/>
        <v>-8</v>
      </c>
      <c r="M28">
        <f t="shared" si="8"/>
        <v>17.912500000000001</v>
      </c>
      <c r="N28" s="1">
        <v>-10.605</v>
      </c>
      <c r="O28" s="1">
        <f t="shared" si="6"/>
        <v>-13.285</v>
      </c>
      <c r="P28" s="7">
        <v>-12.492998889729474</v>
      </c>
      <c r="Q28" s="7"/>
      <c r="R28" s="6">
        <f t="shared" si="2"/>
        <v>-13.145237352134</v>
      </c>
      <c r="T28" s="6"/>
      <c r="U28" s="6">
        <f t="shared" si="3"/>
        <v>0.13976264786600012</v>
      </c>
      <c r="V28" s="6"/>
      <c r="W28" s="6"/>
    </row>
    <row r="29" spans="12:23">
      <c r="L29">
        <f t="shared" si="7"/>
        <v>-9</v>
      </c>
      <c r="M29">
        <f t="shared" si="8"/>
        <v>18.912500000000001</v>
      </c>
      <c r="N29" s="1">
        <v>-10.414999999999999</v>
      </c>
      <c r="O29" s="1">
        <f t="shared" si="6"/>
        <v>-13.094999999999999</v>
      </c>
      <c r="P29" s="7">
        <v>-12.256358437206677</v>
      </c>
      <c r="Q29" s="7"/>
      <c r="R29" s="6">
        <f t="shared" si="2"/>
        <v>-12.937552875039829</v>
      </c>
      <c r="T29" s="6"/>
      <c r="U29" s="6">
        <f t="shared" si="3"/>
        <v>0.15744712496016966</v>
      </c>
      <c r="V29" s="6"/>
      <c r="W29" s="6"/>
    </row>
    <row r="30" spans="12:23">
      <c r="L30">
        <f t="shared" si="7"/>
        <v>-10</v>
      </c>
      <c r="M30">
        <f t="shared" si="8"/>
        <v>19.912500000000001</v>
      </c>
      <c r="N30" s="1">
        <v>-10.42</v>
      </c>
      <c r="O30" s="1">
        <f t="shared" si="6"/>
        <v>-13.1</v>
      </c>
      <c r="P30" s="7">
        <v>-12.345534115722309</v>
      </c>
      <c r="Q30" s="7"/>
      <c r="R30" s="6">
        <f t="shared" si="2"/>
        <v>-13.055684528984086</v>
      </c>
      <c r="T30" s="6"/>
      <c r="U30" s="6">
        <f t="shared" si="3"/>
        <v>4.4315471015913488E-2</v>
      </c>
      <c r="V30" s="6"/>
      <c r="W30" s="6"/>
    </row>
    <row r="31" spans="12:23">
      <c r="L31">
        <f t="shared" si="7"/>
        <v>-11</v>
      </c>
      <c r="M31">
        <f t="shared" si="8"/>
        <v>20.912500000000001</v>
      </c>
      <c r="N31" s="1">
        <v>-10.435</v>
      </c>
      <c r="O31" s="1">
        <f t="shared" si="6"/>
        <v>-13.115</v>
      </c>
      <c r="P31" s="7">
        <v>-12.437914982374995</v>
      </c>
      <c r="Q31" s="7"/>
      <c r="R31" s="6">
        <f t="shared" si="2"/>
        <v>-13.177021371065397</v>
      </c>
      <c r="T31" s="6"/>
      <c r="U31" s="6">
        <f t="shared" si="3"/>
        <v>-6.2021371065396735E-2</v>
      </c>
      <c r="V31" s="6"/>
      <c r="W31" s="6"/>
    </row>
    <row r="32" spans="12:23">
      <c r="L32" s="2">
        <f t="shared" si="7"/>
        <v>-12</v>
      </c>
      <c r="M32" s="2">
        <f t="shared" si="8"/>
        <v>21.912500000000001</v>
      </c>
      <c r="N32" s="4">
        <v>-10.52</v>
      </c>
      <c r="O32" s="4">
        <f t="shared" si="6"/>
        <v>-13.2</v>
      </c>
      <c r="P32" s="8">
        <v>-12.478672323049178</v>
      </c>
      <c r="Q32" s="7">
        <v>-13.182499999999999</v>
      </c>
      <c r="R32" s="6">
        <f t="shared" si="2"/>
        <v>-13.246734687168207</v>
      </c>
      <c r="S32" s="6">
        <f>(R32-Q32)^2</f>
        <v>4.1260950355974909E-3</v>
      </c>
      <c r="T32" s="6">
        <f>SQRT(S32)</f>
        <v>6.4234687168207572E-2</v>
      </c>
      <c r="U32" s="6">
        <f t="shared" si="3"/>
        <v>-4.67346871682075E-2</v>
      </c>
      <c r="V32" s="6"/>
      <c r="W32" s="6"/>
    </row>
    <row r="33" spans="12:23">
      <c r="L33" s="2">
        <f t="shared" si="7"/>
        <v>-13</v>
      </c>
      <c r="M33" s="2">
        <f t="shared" si="8"/>
        <v>22.912500000000001</v>
      </c>
      <c r="N33" s="4">
        <v>-10.654999999999999</v>
      </c>
      <c r="O33" s="4">
        <f t="shared" si="6"/>
        <v>-13.334999999999999</v>
      </c>
      <c r="P33" s="8">
        <v>-12.486254465995298</v>
      </c>
      <c r="Q33" s="7">
        <v>-13.3636</v>
      </c>
      <c r="R33" s="6">
        <f t="shared" si="2"/>
        <v>-13.283272805542952</v>
      </c>
      <c r="S33" s="6">
        <f>(R33-Q33)^2</f>
        <v>6.4524581693404474E-3</v>
      </c>
      <c r="T33" s="6">
        <f>SQRT(S33)</f>
        <v>8.0327194457048279E-2</v>
      </c>
      <c r="U33" s="6">
        <f t="shared" si="3"/>
        <v>5.1727194457047432E-2</v>
      </c>
      <c r="V33" s="6"/>
      <c r="W33" s="6"/>
    </row>
    <row r="34" spans="12:23">
      <c r="L34" s="2">
        <f t="shared" si="7"/>
        <v>-14</v>
      </c>
      <c r="M34" s="2">
        <f t="shared" si="8"/>
        <v>23.912500000000001</v>
      </c>
      <c r="N34" s="4">
        <v>-10.78</v>
      </c>
      <c r="O34" s="4">
        <f t="shared" si="6"/>
        <v>-13.459999999999999</v>
      </c>
      <c r="P34" s="8">
        <v>-12.554852905213901</v>
      </c>
      <c r="Q34" s="7">
        <v>-13.356299999999999</v>
      </c>
      <c r="R34" s="6">
        <f t="shared" si="2"/>
        <v>-13.380827220190179</v>
      </c>
      <c r="S34" s="6">
        <f>(R34-Q34)^2</f>
        <v>6.0158453025756524E-4</v>
      </c>
      <c r="T34" s="6">
        <f>SQRT(S34)</f>
        <v>2.4527220190179833E-2</v>
      </c>
      <c r="U34" s="6">
        <f t="shared" si="3"/>
        <v>7.9172779809820071E-2</v>
      </c>
      <c r="V34" s="6"/>
      <c r="W34" s="6"/>
    </row>
    <row r="35" spans="12:23">
      <c r="L35">
        <f t="shared" si="7"/>
        <v>-15</v>
      </c>
      <c r="M35">
        <f t="shared" si="8"/>
        <v>24.912500000000001</v>
      </c>
      <c r="N35" s="1">
        <v>-10.795</v>
      </c>
      <c r="O35" s="1">
        <f t="shared" si="6"/>
        <v>-13.475</v>
      </c>
      <c r="P35" s="7">
        <v>-12.578529224571447</v>
      </c>
      <c r="Q35" s="7"/>
      <c r="R35" s="6">
        <f t="shared" si="2"/>
        <v>-13.433459514976352</v>
      </c>
      <c r="T35" s="6"/>
      <c r="U35" s="6">
        <f t="shared" si="3"/>
        <v>4.1540485023647378E-2</v>
      </c>
      <c r="V35" s="6"/>
      <c r="W35" s="6"/>
    </row>
    <row r="36" spans="12:23">
      <c r="L36" s="3">
        <f t="shared" si="7"/>
        <v>-16</v>
      </c>
      <c r="M36" s="3">
        <f t="shared" si="8"/>
        <v>25.912500000000001</v>
      </c>
      <c r="N36" s="5">
        <v>-10.555</v>
      </c>
      <c r="O36" s="5">
        <f t="shared" si="6"/>
        <v>-13.234999999999999</v>
      </c>
      <c r="P36" s="7">
        <v>-12.629846625193586</v>
      </c>
      <c r="Q36" s="7"/>
      <c r="R36" s="6">
        <f t="shared" si="2"/>
        <v>-13.513732891027116</v>
      </c>
      <c r="T36" s="6"/>
      <c r="U36" s="6">
        <f t="shared" si="3"/>
        <v>-0.27873289102711674</v>
      </c>
      <c r="V36" s="6"/>
      <c r="W36" s="6"/>
    </row>
    <row r="41" spans="12:23">
      <c r="N41" s="1">
        <v>16</v>
      </c>
      <c r="O41">
        <v>-12.329000000000001</v>
      </c>
    </row>
    <row r="42" spans="12:23">
      <c r="N42" s="1">
        <v>14</v>
      </c>
      <c r="O42">
        <v>-12.372999999999999</v>
      </c>
    </row>
    <row r="43" spans="12:23">
      <c r="N43" s="1">
        <v>12</v>
      </c>
      <c r="O43">
        <v>-12.36</v>
      </c>
    </row>
    <row r="44" spans="12:23">
      <c r="N44" s="1">
        <v>10</v>
      </c>
      <c r="O44">
        <f>-12.84498+0.03497*N44</f>
        <v>-12.495279999999999</v>
      </c>
    </row>
    <row r="45" spans="12:23">
      <c r="N45" s="1">
        <v>-12</v>
      </c>
      <c r="O45">
        <v>-13.183</v>
      </c>
    </row>
    <row r="46" spans="12:23">
      <c r="N46" s="1">
        <v>-13</v>
      </c>
      <c r="O46">
        <v>-13.364000000000001</v>
      </c>
    </row>
    <row r="47" spans="12:23">
      <c r="N47" s="1">
        <v>-14</v>
      </c>
      <c r="O47">
        <v>-13.356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AECL_EACL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Gharghouri</dc:creator>
  <cp:lastModifiedBy>Michael Gharghouri</cp:lastModifiedBy>
  <dcterms:created xsi:type="dcterms:W3CDTF">2013-09-24T17:42:47Z</dcterms:created>
  <dcterms:modified xsi:type="dcterms:W3CDTF">2013-09-26T12:06:35Z</dcterms:modified>
</cp:coreProperties>
</file>